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juventus\Dokumenty\Excel\TZ_Reka_Vytizeni\"/>
    </mc:Choice>
  </mc:AlternateContent>
  <xr:revisionPtr revIDLastSave="0" documentId="13_ncr:1_{F4E3C13B-43B0-46D1-9EBA-3D3734CAC4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bjednávka" sheetId="1" r:id="rId1"/>
  </sheets>
  <definedNames>
    <definedName name="_xlnm.Print_Area" localSheetId="0">Objednávka!$B$2:$L$37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6" i="1" l="1"/>
  <c r="K33" i="1"/>
  <c r="J33" i="1"/>
  <c r="C34" i="1"/>
  <c r="C33" i="1"/>
  <c r="C32" i="1"/>
  <c r="J16" i="1" l="1"/>
  <c r="H16" i="1"/>
  <c r="N3" i="1"/>
  <c r="I26" i="1" l="1"/>
  <c r="J19" i="1"/>
  <c r="H22" i="1" l="1"/>
  <c r="G24" i="1"/>
  <c r="F20" i="1"/>
  <c r="I22" i="1"/>
  <c r="J26" i="1"/>
  <c r="I24" i="1"/>
  <c r="H24" i="1"/>
  <c r="J22" i="1" l="1"/>
  <c r="J24" i="1"/>
  <c r="J28" i="1" l="1"/>
  <c r="H32" i="1" l="1"/>
</calcChain>
</file>

<file path=xl/sharedStrings.xml><?xml version="1.0" encoding="utf-8"?>
<sst xmlns="http://schemas.openxmlformats.org/spreadsheetml/2006/main" count="65" uniqueCount="53">
  <si>
    <t>Účastníci</t>
  </si>
  <si>
    <t>Doprovod</t>
  </si>
  <si>
    <t>Celkem</t>
  </si>
  <si>
    <t>Cena za ubytování</t>
  </si>
  <si>
    <t>Termín ubytování</t>
  </si>
  <si>
    <t>Od</t>
  </si>
  <si>
    <t>Do</t>
  </si>
  <si>
    <t>Dnů</t>
  </si>
  <si>
    <t>Nocí</t>
  </si>
  <si>
    <t>Osob</t>
  </si>
  <si>
    <t>Úhrada</t>
  </si>
  <si>
    <t>Záloha předem</t>
  </si>
  <si>
    <t>Termín</t>
  </si>
  <si>
    <t>Doplatek</t>
  </si>
  <si>
    <t>Částka</t>
  </si>
  <si>
    <t>Název</t>
  </si>
  <si>
    <t>Sídlo</t>
  </si>
  <si>
    <t>IČO</t>
  </si>
  <si>
    <t>Zastoupený</t>
  </si>
  <si>
    <t>Telefon</t>
  </si>
  <si>
    <t>E-mail</t>
  </si>
  <si>
    <t>CELKEM ZA POBYT</t>
  </si>
  <si>
    <t>1 noc Kč</t>
  </si>
  <si>
    <t>1 osoba na  1 noc Kč</t>
  </si>
  <si>
    <t>1 den Kč</t>
  </si>
  <si>
    <t>Dne</t>
  </si>
  <si>
    <t>Nájemce</t>
  </si>
  <si>
    <t>Faktura</t>
  </si>
  <si>
    <t xml:space="preserve">Středisko volného času Juventus, Karviná, příspěvková organizace </t>
  </si>
  <si>
    <t>Do 20 osob v budově</t>
  </si>
  <si>
    <t>Nad 20 osob v budově</t>
  </si>
  <si>
    <t>Počet ubytovaných</t>
  </si>
  <si>
    <t>OBJEDNÁVKA POBYTU V TURISTICKÉ ZÁKLADNĚ V ŘECE</t>
  </si>
  <si>
    <t>Hodina příjezdu</t>
  </si>
  <si>
    <t>Hodina odjezdu</t>
  </si>
  <si>
    <t>Bez zálohy</t>
  </si>
  <si>
    <t>Číslo účtu</t>
  </si>
  <si>
    <t>kód banky</t>
  </si>
  <si>
    <t>Hotově v  Juventusu</t>
  </si>
  <si>
    <t>Podpis nájemce, razítko</t>
  </si>
  <si>
    <t>Podpis pronajímatele, razítko</t>
  </si>
  <si>
    <t>Způsob úhrady</t>
  </si>
  <si>
    <t>V</t>
  </si>
  <si>
    <t>Turistická základna SVČ Juventus, Karviná, p.o., Řeka čp. 207, 739 55 pošta Smilovice</t>
  </si>
  <si>
    <t>U Bažantnice 1794/1, 735 06 Karviná-Nové Město | IČO: 08385891</t>
  </si>
  <si>
    <t>0100</t>
  </si>
  <si>
    <t>0300</t>
  </si>
  <si>
    <t>0600</t>
  </si>
  <si>
    <t>0710</t>
  </si>
  <si>
    <t>0800</t>
  </si>
  <si>
    <t>Kontakt: Alžběta Galaczová, tel.: 731 635 551 , e-mail: tzreka@juventus.cz</t>
  </si>
  <si>
    <r>
      <t>Podpisy</t>
    </r>
    <r>
      <rPr>
        <sz val="11"/>
        <color rgb="FFFF0000"/>
        <rFont val="Calibri"/>
        <family val="2"/>
        <charset val="238"/>
        <scheme val="minor"/>
      </rPr>
      <t xml:space="preserve">; </t>
    </r>
    <r>
      <rPr>
        <sz val="10"/>
        <color rgb="FFFF0000"/>
        <rFont val="Calibri"/>
        <family val="2"/>
        <charset val="238"/>
        <scheme val="minor"/>
      </rPr>
      <t>nájemce se seznámil s "Ubytovacím řádem TZ Řeka", "Poplatky za ubytovací služby, vyúčtováním a stornovacími podmínkami"  a "Vnitřním řádem SVČ Juventus, Karviná, p.o"</t>
    </r>
    <r>
      <rPr>
        <sz val="8"/>
        <color rgb="FFFF0000"/>
        <rFont val="Calibri"/>
        <family val="2"/>
        <charset val="238"/>
        <scheme val="minor"/>
      </rPr>
      <t xml:space="preserve"> </t>
    </r>
  </si>
  <si>
    <t>Kontaktní osoba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</si>
</sst>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* #,##0\ &quot;Kč&quot;_-;\-* #,##0\ &quot;Kč&quot;_-;_-* &quot;-&quot;\ &quot;Kč&quot;_-;_-@_-"/>
    <numFmt numFmtId="164" formatCode="#,##0_ ;[Red]\-#,##0\ "/>
    <numFmt numFmtId="165" formatCode="h:mm;@"/>
    <numFmt numFmtId="166" formatCode="[&lt;=9999999]###\ ##\ ##;##\+###\ ###\ ###\ ###"/>
  </numFmts>
  <fonts count="18" x14ac:knownFonts="1">
    <font>
      <sz val="11"/>
      <color theme="1"/>
      <name val="Calibri"/>
      <family val="2"/>
      <charset val="238"/>
      <scheme val="minor"/>
    </font>
    <font>
      <sz val="10"/>
      <color theme="1"/>
      <name val="Tahoma"/>
      <family val="2"/>
      <charset val="238"/>
    </font>
    <font>
      <sz val="8"/>
      <color theme="1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b/>
      <sz val="10"/>
      <name val="Tahoma"/>
      <family val="2"/>
      <charset val="238"/>
    </font>
    <font>
      <b/>
      <sz val="14"/>
      <color rgb="FFFF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9"/>
      <color theme="1"/>
      <name val="Tahoma"/>
      <family val="2"/>
      <charset val="238"/>
    </font>
    <font>
      <sz val="8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3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1" fillId="3" borderId="0" xfId="0" applyFont="1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3" xfId="0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locked="0"/>
    </xf>
    <xf numFmtId="0" fontId="0" fillId="2" borderId="7" xfId="0" applyFill="1" applyBorder="1" applyAlignment="1">
      <alignment horizontal="center" vertical="center"/>
    </xf>
    <xf numFmtId="164" fontId="0" fillId="4" borderId="10" xfId="0" applyNumberFormat="1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 wrapText="1"/>
    </xf>
    <xf numFmtId="0" fontId="0" fillId="2" borderId="6" xfId="0" applyFill="1" applyBorder="1" applyAlignment="1">
      <alignment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0" fillId="2" borderId="9" xfId="0" applyFill="1" applyBorder="1" applyAlignment="1">
      <alignment horizontal="center" vertical="center"/>
    </xf>
    <xf numFmtId="49" fontId="0" fillId="0" borderId="11" xfId="0" applyNumberFormat="1" applyBorder="1" applyAlignment="1" applyProtection="1">
      <alignment vertical="center"/>
      <protection locked="0"/>
    </xf>
    <xf numFmtId="0" fontId="0" fillId="2" borderId="9" xfId="0" applyFill="1" applyBorder="1" applyAlignment="1">
      <alignment vertical="center"/>
    </xf>
    <xf numFmtId="49" fontId="2" fillId="0" borderId="0" xfId="0" applyNumberFormat="1" applyFont="1" applyAlignment="1">
      <alignment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0" fillId="2" borderId="23" xfId="0" applyFill="1" applyBorder="1" applyAlignment="1">
      <alignment vertical="center"/>
    </xf>
    <xf numFmtId="0" fontId="0" fillId="2" borderId="29" xfId="0" applyFill="1" applyBorder="1" applyAlignment="1">
      <alignment vertical="center"/>
    </xf>
    <xf numFmtId="0" fontId="0" fillId="2" borderId="30" xfId="0" applyFill="1" applyBorder="1" applyAlignment="1">
      <alignment vertical="center"/>
    </xf>
    <xf numFmtId="0" fontId="0" fillId="2" borderId="28" xfId="0" applyFill="1" applyBorder="1" applyAlignment="1">
      <alignment vertical="center"/>
    </xf>
    <xf numFmtId="0" fontId="8" fillId="0" borderId="13" xfId="0" applyFont="1" applyBorder="1" applyAlignment="1" applyProtection="1">
      <alignment horizontal="center" vertical="center" wrapText="1"/>
      <protection locked="0"/>
    </xf>
    <xf numFmtId="49" fontId="0" fillId="2" borderId="10" xfId="0" applyNumberFormat="1" applyFill="1" applyBorder="1" applyAlignment="1">
      <alignment vertical="center"/>
    </xf>
    <xf numFmtId="0" fontId="7" fillId="2" borderId="11" xfId="0" applyFont="1" applyFill="1" applyBorder="1" applyAlignment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  <protection locked="0"/>
    </xf>
    <xf numFmtId="0" fontId="0" fillId="2" borderId="33" xfId="0" applyFill="1" applyBorder="1" applyAlignment="1">
      <alignment vertical="center"/>
    </xf>
    <xf numFmtId="0" fontId="6" fillId="3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0" fontId="4" fillId="3" borderId="0" xfId="0" applyFont="1" applyFill="1"/>
    <xf numFmtId="0" fontId="1" fillId="0" borderId="0" xfId="0" applyFont="1" applyAlignment="1" applyProtection="1">
      <alignment vertical="center"/>
      <protection locked="0"/>
    </xf>
    <xf numFmtId="49" fontId="1" fillId="0" borderId="0" xfId="0" applyNumberFormat="1" applyFont="1" applyAlignment="1">
      <alignment horizontal="center" vertical="center"/>
    </xf>
    <xf numFmtId="14" fontId="6" fillId="0" borderId="13" xfId="0" applyNumberFormat="1" applyFont="1" applyBorder="1" applyAlignment="1" applyProtection="1">
      <alignment horizontal="center" vertical="center"/>
      <protection locked="0"/>
    </xf>
    <xf numFmtId="0" fontId="12" fillId="3" borderId="0" xfId="0" applyFont="1" applyFill="1"/>
    <xf numFmtId="0" fontId="11" fillId="3" borderId="0" xfId="0" applyFont="1" applyFill="1"/>
    <xf numFmtId="0" fontId="13" fillId="3" borderId="0" xfId="0" applyFont="1" applyFill="1" applyAlignment="1">
      <alignment horizontal="center"/>
    </xf>
    <xf numFmtId="0" fontId="16" fillId="3" borderId="0" xfId="0" applyFont="1" applyFill="1" applyAlignment="1">
      <alignment vertical="center"/>
    </xf>
    <xf numFmtId="0" fontId="10" fillId="3" borderId="2" xfId="0" applyFont="1" applyFill="1" applyBorder="1" applyAlignment="1">
      <alignment horizontal="right" vertical="center"/>
    </xf>
    <xf numFmtId="0" fontId="10" fillId="3" borderId="3" xfId="0" applyFont="1" applyFill="1" applyBorder="1" applyAlignment="1">
      <alignment horizontal="right" vertical="center"/>
    </xf>
    <xf numFmtId="0" fontId="11" fillId="3" borderId="5" xfId="0" applyFont="1" applyFill="1" applyBorder="1" applyAlignment="1">
      <alignment horizontal="right" vertical="center"/>
    </xf>
    <xf numFmtId="0" fontId="12" fillId="4" borderId="24" xfId="0" applyFont="1" applyFill="1" applyBorder="1" applyAlignment="1">
      <alignment horizontal="center" vertical="center"/>
    </xf>
    <xf numFmtId="0" fontId="12" fillId="4" borderId="27" xfId="0" applyFont="1" applyFill="1" applyBorder="1" applyAlignment="1">
      <alignment horizontal="center" vertical="center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2" borderId="37" xfId="0" applyFill="1" applyBorder="1" applyAlignment="1">
      <alignment vertical="center"/>
    </xf>
    <xf numFmtId="0" fontId="0" fillId="2" borderId="0" xfId="0" applyFill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19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22" xfId="0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2" fontId="3" fillId="4" borderId="13" xfId="0" applyNumberFormat="1" applyFont="1" applyFill="1" applyBorder="1" applyAlignment="1">
      <alignment horizontal="right" vertical="center"/>
    </xf>
    <xf numFmtId="42" fontId="3" fillId="4" borderId="14" xfId="0" applyNumberFormat="1" applyFont="1" applyFill="1" applyBorder="1" applyAlignment="1">
      <alignment horizontal="right" vertical="center"/>
    </xf>
    <xf numFmtId="0" fontId="3" fillId="2" borderId="17" xfId="0" applyFont="1" applyFill="1" applyBorder="1" applyAlignment="1">
      <alignment vertical="center"/>
    </xf>
    <xf numFmtId="0" fontId="3" fillId="2" borderId="18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42" fontId="0" fillId="4" borderId="10" xfId="0" applyNumberFormat="1" applyFill="1" applyBorder="1" applyAlignment="1">
      <alignment horizontal="right" vertical="center"/>
    </xf>
    <xf numFmtId="42" fontId="0" fillId="4" borderId="11" xfId="0" applyNumberFormat="1" applyFill="1" applyBorder="1" applyAlignment="1">
      <alignment horizontal="right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0" borderId="31" xfId="0" applyBorder="1" applyAlignment="1" applyProtection="1">
      <alignment vertical="center"/>
      <protection locked="0"/>
    </xf>
    <xf numFmtId="0" fontId="0" fillId="0" borderId="23" xfId="0" applyBorder="1" applyAlignment="1" applyProtection="1">
      <alignment vertical="center"/>
      <protection locked="0"/>
    </xf>
    <xf numFmtId="42" fontId="0" fillId="4" borderId="13" xfId="0" applyNumberForma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42" fontId="0" fillId="4" borderId="12" xfId="0" applyNumberFormat="1" applyFill="1" applyBorder="1" applyAlignment="1">
      <alignment horizontal="center" vertical="center"/>
    </xf>
    <xf numFmtId="42" fontId="0" fillId="4" borderId="30" xfId="0" applyNumberForma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3" borderId="5" xfId="0" applyFill="1" applyBorder="1" applyAlignment="1">
      <alignment horizontal="justify" wrapText="1"/>
    </xf>
    <xf numFmtId="0" fontId="0" fillId="2" borderId="9" xfId="0" applyFill="1" applyBorder="1" applyAlignment="1">
      <alignment vertical="center"/>
    </xf>
    <xf numFmtId="0" fontId="0" fillId="2" borderId="28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0" fontId="0" fillId="3" borderId="0" xfId="0" applyFill="1" applyAlignment="1">
      <alignment horizontal="left"/>
    </xf>
    <xf numFmtId="14" fontId="0" fillId="0" borderId="12" xfId="0" applyNumberFormat="1" applyBorder="1" applyAlignment="1" applyProtection="1">
      <alignment horizontal="center" vertical="center"/>
      <protection locked="0"/>
    </xf>
    <xf numFmtId="14" fontId="0" fillId="0" borderId="30" xfId="0" applyNumberForma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0" fontId="0" fillId="4" borderId="13" xfId="0" applyFill="1" applyBorder="1" applyAlignment="1">
      <alignment horizontal="center" vertical="center"/>
    </xf>
    <xf numFmtId="0" fontId="0" fillId="4" borderId="30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14" fontId="0" fillId="2" borderId="6" xfId="0" applyNumberFormat="1" applyFill="1" applyBorder="1" applyAlignment="1">
      <alignment horizontal="center" vertical="center"/>
    </xf>
    <xf numFmtId="14" fontId="0" fillId="2" borderId="23" xfId="0" applyNumberFormat="1" applyFill="1" applyBorder="1" applyAlignment="1">
      <alignment horizontal="center" vertical="center"/>
    </xf>
    <xf numFmtId="14" fontId="0" fillId="2" borderId="7" xfId="0" applyNumberFormat="1" applyFill="1" applyBorder="1" applyAlignment="1">
      <alignment horizontal="center" vertical="center"/>
    </xf>
    <xf numFmtId="14" fontId="0" fillId="2" borderId="8" xfId="0" applyNumberFormat="1" applyFill="1" applyBorder="1" applyAlignment="1">
      <alignment horizontal="center" vertical="center"/>
    </xf>
    <xf numFmtId="165" fontId="0" fillId="0" borderId="12" xfId="0" applyNumberFormat="1" applyBorder="1" applyAlignment="1" applyProtection="1">
      <alignment horizontal="center" vertical="center"/>
      <protection locked="0"/>
    </xf>
    <xf numFmtId="165" fontId="0" fillId="0" borderId="30" xfId="0" applyNumberFormat="1" applyBorder="1" applyAlignment="1" applyProtection="1">
      <alignment horizontal="center" vertical="center"/>
      <protection locked="0"/>
    </xf>
    <xf numFmtId="165" fontId="0" fillId="0" borderId="13" xfId="0" applyNumberFormat="1" applyBorder="1" applyAlignment="1" applyProtection="1">
      <alignment horizontal="center" vertical="center"/>
      <protection locked="0"/>
    </xf>
    <xf numFmtId="165" fontId="0" fillId="0" borderId="14" xfId="0" applyNumberFormat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 vertical="center"/>
    </xf>
    <xf numFmtId="49" fontId="0" fillId="0" borderId="10" xfId="0" applyNumberFormat="1" applyBorder="1" applyAlignment="1" applyProtection="1">
      <alignment vertical="center"/>
      <protection locked="0"/>
    </xf>
    <xf numFmtId="49" fontId="0" fillId="0" borderId="11" xfId="0" applyNumberFormat="1" applyBorder="1" applyAlignment="1" applyProtection="1">
      <alignment vertical="center"/>
      <protection locked="0"/>
    </xf>
    <xf numFmtId="166" fontId="0" fillId="0" borderId="13" xfId="0" applyNumberFormat="1" applyBorder="1" applyAlignment="1" applyProtection="1">
      <alignment vertical="center"/>
      <protection locked="0"/>
    </xf>
    <xf numFmtId="0" fontId="0" fillId="0" borderId="5" xfId="0" applyBorder="1" applyProtection="1">
      <protection locked="0"/>
    </xf>
    <xf numFmtId="0" fontId="0" fillId="0" borderId="32" xfId="0" applyBorder="1" applyProtection="1">
      <protection locked="0"/>
    </xf>
    <xf numFmtId="49" fontId="0" fillId="0" borderId="7" xfId="0" applyNumberFormat="1" applyBorder="1" applyAlignment="1" applyProtection="1">
      <alignment vertical="center"/>
      <protection locked="0"/>
    </xf>
    <xf numFmtId="49" fontId="0" fillId="0" borderId="8" xfId="0" applyNumberFormat="1" applyBorder="1" applyAlignment="1" applyProtection="1">
      <alignment vertical="center"/>
      <protection locked="0"/>
    </xf>
    <xf numFmtId="49" fontId="0" fillId="0" borderId="25" xfId="0" applyNumberFormat="1" applyBorder="1" applyAlignment="1" applyProtection="1">
      <alignment vertical="center"/>
      <protection locked="0"/>
    </xf>
    <xf numFmtId="49" fontId="0" fillId="0" borderId="28" xfId="0" applyNumberFormat="1" applyBorder="1" applyAlignment="1" applyProtection="1">
      <alignment vertical="center"/>
      <protection locked="0"/>
    </xf>
    <xf numFmtId="0" fontId="5" fillId="3" borderId="0" xfId="0" applyFont="1" applyFill="1" applyAlignment="1">
      <alignment horizontal="center" vertical="center"/>
    </xf>
    <xf numFmtId="0" fontId="7" fillId="2" borderId="34" xfId="0" applyFont="1" applyFill="1" applyBorder="1" applyAlignment="1">
      <alignment horizontal="left" vertical="center"/>
    </xf>
    <xf numFmtId="0" fontId="7" fillId="2" borderId="28" xfId="0" applyFont="1" applyFill="1" applyBorder="1" applyAlignment="1">
      <alignment horizontal="left" vertical="center"/>
    </xf>
    <xf numFmtId="49" fontId="0" fillId="0" borderId="35" xfId="0" applyNumberFormat="1" applyBorder="1" applyAlignment="1" applyProtection="1">
      <alignment horizontal="center" vertical="center"/>
      <protection locked="0"/>
    </xf>
    <xf numFmtId="49" fontId="0" fillId="0" borderId="18" xfId="0" applyNumberFormat="1" applyBorder="1" applyAlignment="1" applyProtection="1">
      <alignment horizontal="center" vertical="center"/>
      <protection locked="0"/>
    </xf>
    <xf numFmtId="49" fontId="0" fillId="0" borderId="36" xfId="0" applyNumberFormat="1" applyBorder="1" applyAlignment="1" applyProtection="1">
      <alignment horizontal="center" vertical="center"/>
      <protection locked="0"/>
    </xf>
  </cellXfs>
  <cellStyles count="1">
    <cellStyle name="Normální" xfId="0" builtinId="0"/>
  </cellStyles>
  <dxfs count="1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N$2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19707</xdr:colOff>
      <xdr:row>1</xdr:row>
      <xdr:rowOff>91966</xdr:rowOff>
    </xdr:from>
    <xdr:to>
      <xdr:col>3</xdr:col>
      <xdr:colOff>587765</xdr:colOff>
      <xdr:row>5</xdr:row>
      <xdr:rowOff>38843</xdr:rowOff>
    </xdr:to>
    <xdr:pic>
      <xdr:nvPicPr>
        <xdr:cNvPr id="3" name="Obrázek 2" descr="K:\Logo_Juventusu\Průhledné_pozadí\Logo_SVČ_CDR_Kulaté_Průhledné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3033" y="224488"/>
          <a:ext cx="700580" cy="70887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133350</xdr:colOff>
          <xdr:row>24</xdr:row>
          <xdr:rowOff>133350</xdr:rowOff>
        </xdr:from>
        <xdr:to>
          <xdr:col>4</xdr:col>
          <xdr:colOff>638175</xdr:colOff>
          <xdr:row>25</xdr:row>
          <xdr:rowOff>114300</xdr:rowOff>
        </xdr:to>
        <xdr:sp macro="" textlink="">
          <xdr:nvSpPr>
            <xdr:cNvPr id="1026" name="Check Box 2" descr="Zaškrtněte v případě, že budete využívat kuchyni.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00" mc:Ignorable="a14" a14:legacySpreadsheetColorIndex="34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8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Budeme používat kuchyni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3"/>
  <sheetViews>
    <sheetView tabSelected="1" zoomScale="115" zoomScaleNormal="115" workbookViewId="0">
      <selection activeCell="C16" sqref="C16:E16"/>
    </sheetView>
  </sheetViews>
  <sheetFormatPr defaultColWidth="9.140625" defaultRowHeight="20.100000000000001" customHeight="1" x14ac:dyDescent="0.25"/>
  <cols>
    <col min="1" max="1" width="2" style="1" customWidth="1"/>
    <col min="2" max="2" width="2.140625" style="1" customWidth="1"/>
    <col min="3" max="3" width="2" style="1" customWidth="1"/>
    <col min="4" max="11" width="10.7109375" style="1" customWidth="1"/>
    <col min="12" max="12" width="2.140625" style="1" customWidth="1"/>
    <col min="13" max="13" width="9.28515625" style="1" hidden="1" customWidth="1"/>
    <col min="14" max="14" width="11.85546875" style="1" hidden="1" customWidth="1"/>
    <col min="15" max="15" width="2" style="1" customWidth="1"/>
    <col min="16" max="16" width="9.140625" style="1" customWidth="1"/>
    <col min="17" max="16384" width="9.140625" style="1"/>
  </cols>
  <sheetData>
    <row r="1" spans="1:15" ht="10.5" customHeight="1" x14ac:dyDescent="0.25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</row>
    <row r="2" spans="1:15" ht="21" customHeight="1" x14ac:dyDescent="0.3">
      <c r="B2" s="31"/>
      <c r="C2" s="105" t="s">
        <v>32</v>
      </c>
      <c r="D2" s="105"/>
      <c r="E2" s="105"/>
      <c r="F2" s="105"/>
      <c r="G2" s="105"/>
      <c r="H2" s="105"/>
      <c r="I2" s="105"/>
      <c r="J2" s="105"/>
      <c r="K2" s="105"/>
      <c r="L2" s="105"/>
      <c r="N2" s="32" t="b">
        <v>0</v>
      </c>
    </row>
    <row r="3" spans="1:15" ht="12.95" customHeight="1" x14ac:dyDescent="0.25">
      <c r="B3" s="29"/>
      <c r="C3" s="106" t="s">
        <v>43</v>
      </c>
      <c r="D3" s="106"/>
      <c r="E3" s="106"/>
      <c r="F3" s="106"/>
      <c r="G3" s="106"/>
      <c r="H3" s="106"/>
      <c r="I3" s="106"/>
      <c r="J3" s="106"/>
      <c r="K3" s="106"/>
      <c r="L3" s="106"/>
      <c r="N3" s="1">
        <f>IF(N2=TRUE,1,0)</f>
        <v>0</v>
      </c>
    </row>
    <row r="4" spans="1:15" ht="12.95" customHeight="1" x14ac:dyDescent="0.25">
      <c r="B4" s="106" t="s">
        <v>50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</row>
    <row r="5" spans="1:15" ht="12.95" customHeight="1" x14ac:dyDescent="0.25">
      <c r="B5" s="30"/>
      <c r="C5" s="116" t="s">
        <v>28</v>
      </c>
      <c r="D5" s="116"/>
      <c r="E5" s="116"/>
      <c r="F5" s="116"/>
      <c r="G5" s="116"/>
      <c r="H5" s="116"/>
      <c r="I5" s="116"/>
      <c r="J5" s="116"/>
      <c r="K5" s="116"/>
      <c r="L5" s="116"/>
      <c r="N5" s="33" t="s">
        <v>45</v>
      </c>
    </row>
    <row r="6" spans="1:15" ht="12.95" customHeight="1" x14ac:dyDescent="0.25">
      <c r="B6" s="29"/>
      <c r="C6" s="106" t="s">
        <v>44</v>
      </c>
      <c r="D6" s="106"/>
      <c r="E6" s="106"/>
      <c r="F6" s="106"/>
      <c r="G6" s="106"/>
      <c r="H6" s="106"/>
      <c r="I6" s="106"/>
      <c r="J6" s="106"/>
      <c r="K6" s="106"/>
      <c r="L6" s="106"/>
      <c r="N6" s="33" t="s">
        <v>46</v>
      </c>
    </row>
    <row r="7" spans="1:15" ht="11.25" customHeight="1" x14ac:dyDescent="0.25">
      <c r="B7" s="2"/>
      <c r="C7" s="3" t="s">
        <v>26</v>
      </c>
      <c r="D7" s="3"/>
      <c r="E7" s="4"/>
      <c r="F7" s="4"/>
      <c r="G7" s="4"/>
      <c r="H7" s="4"/>
      <c r="I7" s="4"/>
      <c r="J7" s="4"/>
      <c r="K7" s="4"/>
      <c r="L7" s="2"/>
      <c r="N7" s="33" t="s">
        <v>47</v>
      </c>
    </row>
    <row r="8" spans="1:15" ht="20.100000000000001" customHeight="1" x14ac:dyDescent="0.25">
      <c r="B8" s="2"/>
      <c r="C8" s="13" t="s">
        <v>15</v>
      </c>
      <c r="D8" s="20"/>
      <c r="E8" s="112"/>
      <c r="F8" s="112"/>
      <c r="G8" s="112"/>
      <c r="H8" s="112"/>
      <c r="I8" s="112"/>
      <c r="J8" s="112"/>
      <c r="K8" s="113"/>
      <c r="L8" s="2"/>
      <c r="N8" s="33" t="s">
        <v>48</v>
      </c>
    </row>
    <row r="9" spans="1:15" ht="20.100000000000001" customHeight="1" x14ac:dyDescent="0.25">
      <c r="B9" s="2"/>
      <c r="C9" s="17" t="s">
        <v>16</v>
      </c>
      <c r="D9" s="23"/>
      <c r="E9" s="107"/>
      <c r="F9" s="107"/>
      <c r="G9" s="107"/>
      <c r="H9" s="107"/>
      <c r="I9" s="107"/>
      <c r="J9" s="107"/>
      <c r="K9" s="108"/>
      <c r="L9" s="2"/>
      <c r="N9" s="33" t="s">
        <v>49</v>
      </c>
    </row>
    <row r="10" spans="1:15" ht="20.100000000000001" customHeight="1" x14ac:dyDescent="0.25">
      <c r="B10" s="2"/>
      <c r="C10" s="17" t="s">
        <v>17</v>
      </c>
      <c r="D10" s="21"/>
      <c r="E10" s="114"/>
      <c r="F10" s="115"/>
      <c r="G10" s="25" t="s">
        <v>36</v>
      </c>
      <c r="H10" s="114"/>
      <c r="I10" s="115"/>
      <c r="J10" s="25" t="s">
        <v>37</v>
      </c>
      <c r="K10" s="16"/>
      <c r="L10" s="2"/>
      <c r="N10" s="33">
        <v>2010</v>
      </c>
    </row>
    <row r="11" spans="1:15" ht="20.100000000000001" customHeight="1" x14ac:dyDescent="0.25">
      <c r="B11" s="2"/>
      <c r="C11" s="17" t="s">
        <v>18</v>
      </c>
      <c r="D11" s="23"/>
      <c r="E11" s="107"/>
      <c r="F11" s="107"/>
      <c r="G11" s="107"/>
      <c r="H11" s="107"/>
      <c r="I11" s="107"/>
      <c r="J11" s="107"/>
      <c r="K11" s="108"/>
      <c r="L11" s="2"/>
      <c r="N11" s="33">
        <v>2020</v>
      </c>
      <c r="O11"/>
    </row>
    <row r="12" spans="1:15" ht="20.100000000000001" customHeight="1" x14ac:dyDescent="0.25">
      <c r="B12" s="2"/>
      <c r="C12" s="117" t="s">
        <v>52</v>
      </c>
      <c r="D12" s="118"/>
      <c r="E12" s="119"/>
      <c r="F12" s="120"/>
      <c r="G12" s="120"/>
      <c r="H12" s="120"/>
      <c r="I12" s="120"/>
      <c r="J12" s="120"/>
      <c r="K12" s="121"/>
      <c r="L12" s="2"/>
      <c r="N12" s="33"/>
      <c r="O12"/>
    </row>
    <row r="13" spans="1:15" ht="20.100000000000001" customHeight="1" x14ac:dyDescent="0.25">
      <c r="B13" s="2"/>
      <c r="C13" s="5" t="s">
        <v>19</v>
      </c>
      <c r="D13" s="22"/>
      <c r="E13" s="109"/>
      <c r="F13" s="109"/>
      <c r="G13" s="6" t="s">
        <v>20</v>
      </c>
      <c r="H13" s="110"/>
      <c r="I13" s="110"/>
      <c r="J13" s="110"/>
      <c r="K13" s="111"/>
      <c r="L13" s="2"/>
      <c r="N13" s="33">
        <v>2030</v>
      </c>
    </row>
    <row r="14" spans="1:15" ht="18.75" customHeight="1" x14ac:dyDescent="0.25">
      <c r="B14" s="2"/>
      <c r="C14" s="84" t="s">
        <v>4</v>
      </c>
      <c r="D14" s="84"/>
      <c r="E14" s="84"/>
      <c r="F14" s="84"/>
      <c r="G14" s="84"/>
      <c r="H14" s="84"/>
      <c r="I14" s="84"/>
      <c r="J14" s="84"/>
      <c r="K14" s="84"/>
      <c r="L14" s="2"/>
      <c r="N14" s="33">
        <v>2060</v>
      </c>
    </row>
    <row r="15" spans="1:15" ht="20.100000000000001" customHeight="1" x14ac:dyDescent="0.25">
      <c r="B15" s="2"/>
      <c r="C15" s="78" t="s">
        <v>5</v>
      </c>
      <c r="D15" s="79"/>
      <c r="E15" s="69"/>
      <c r="F15" s="69" t="s">
        <v>6</v>
      </c>
      <c r="G15" s="69"/>
      <c r="H15" s="69" t="s">
        <v>7</v>
      </c>
      <c r="I15" s="69"/>
      <c r="J15" s="69" t="s">
        <v>8</v>
      </c>
      <c r="K15" s="70"/>
      <c r="L15" s="2"/>
      <c r="N15" s="33">
        <v>2070</v>
      </c>
    </row>
    <row r="16" spans="1:15" ht="20.100000000000001" customHeight="1" x14ac:dyDescent="0.25">
      <c r="B16" s="2"/>
      <c r="C16" s="85"/>
      <c r="D16" s="86"/>
      <c r="E16" s="87"/>
      <c r="F16" s="87"/>
      <c r="G16" s="87"/>
      <c r="H16" s="88">
        <f>IF(F16=0,0,IF(C16=0,0,F16-C16+1))</f>
        <v>0</v>
      </c>
      <c r="I16" s="88"/>
      <c r="J16" s="89">
        <f>IF(F16=0,0,IF(C16=0,0,F16-C16))</f>
        <v>0</v>
      </c>
      <c r="K16" s="90"/>
      <c r="L16" s="2"/>
      <c r="N16" s="33">
        <v>2100</v>
      </c>
    </row>
    <row r="17" spans="2:14" ht="20.100000000000001" customHeight="1" x14ac:dyDescent="0.25">
      <c r="B17" s="2"/>
      <c r="C17" s="91" t="s">
        <v>33</v>
      </c>
      <c r="D17" s="92"/>
      <c r="E17" s="93"/>
      <c r="F17" s="93" t="s">
        <v>34</v>
      </c>
      <c r="G17" s="94"/>
      <c r="H17" s="99" t="s">
        <v>31</v>
      </c>
      <c r="I17" s="100"/>
      <c r="J17" s="100"/>
      <c r="K17" s="101"/>
      <c r="L17" s="2"/>
      <c r="N17" s="33">
        <v>2200</v>
      </c>
    </row>
    <row r="18" spans="2:14" ht="20.100000000000001" customHeight="1" x14ac:dyDescent="0.25">
      <c r="B18" s="2"/>
      <c r="C18" s="95"/>
      <c r="D18" s="96"/>
      <c r="E18" s="97"/>
      <c r="F18" s="97"/>
      <c r="G18" s="98"/>
      <c r="H18" s="15" t="s">
        <v>0</v>
      </c>
      <c r="I18" s="7" t="s">
        <v>1</v>
      </c>
      <c r="J18" s="102" t="s">
        <v>2</v>
      </c>
      <c r="K18" s="103"/>
      <c r="L18" s="2"/>
      <c r="N18" s="33">
        <v>2220</v>
      </c>
    </row>
    <row r="19" spans="2:14" ht="18.75" customHeight="1" x14ac:dyDescent="0.25">
      <c r="B19" s="2"/>
      <c r="C19" s="39"/>
      <c r="D19" s="39"/>
      <c r="E19" s="39"/>
      <c r="F19" s="39"/>
      <c r="G19" s="40"/>
      <c r="H19" s="8"/>
      <c r="I19" s="14"/>
      <c r="J19" s="42">
        <f>H19+I19</f>
        <v>0</v>
      </c>
      <c r="K19" s="43"/>
      <c r="L19" s="2"/>
      <c r="N19" s="33">
        <v>2240</v>
      </c>
    </row>
    <row r="20" spans="2:14" ht="18.75" customHeight="1" x14ac:dyDescent="0.25">
      <c r="B20" s="2"/>
      <c r="C20" s="3" t="s">
        <v>3</v>
      </c>
      <c r="D20" s="3"/>
      <c r="E20" s="4"/>
      <c r="F20" s="41" t="str">
        <f>IF(J19&gt;53,"POZOR! Překročena ubytovací kapacita. Je nutná domluva.","")</f>
        <v/>
      </c>
      <c r="G20" s="41"/>
      <c r="H20" s="41"/>
      <c r="I20" s="41"/>
      <c r="J20" s="41"/>
      <c r="K20" s="41"/>
      <c r="L20" s="2"/>
      <c r="N20" s="33">
        <v>2250</v>
      </c>
    </row>
    <row r="21" spans="2:14" ht="24.95" customHeight="1" x14ac:dyDescent="0.25">
      <c r="B21" s="2"/>
      <c r="C21" s="52" t="s">
        <v>29</v>
      </c>
      <c r="D21" s="53"/>
      <c r="E21" s="53"/>
      <c r="F21" s="53"/>
      <c r="G21" s="54"/>
      <c r="H21" s="9" t="s">
        <v>22</v>
      </c>
      <c r="I21" s="9" t="s">
        <v>8</v>
      </c>
      <c r="J21" s="69" t="s">
        <v>2</v>
      </c>
      <c r="K21" s="70"/>
      <c r="L21" s="2"/>
      <c r="N21" s="33">
        <v>2260</v>
      </c>
    </row>
    <row r="22" spans="2:14" ht="20.100000000000001" customHeight="1" x14ac:dyDescent="0.25">
      <c r="B22" s="2"/>
      <c r="C22" s="49"/>
      <c r="D22" s="50"/>
      <c r="E22" s="50"/>
      <c r="F22" s="50"/>
      <c r="G22" s="51"/>
      <c r="H22" s="10">
        <f>IF(J19=0,0,IF(J19&lt;=20,4100,0))</f>
        <v>0</v>
      </c>
      <c r="I22" s="11">
        <f>IF(J19&lt;=20,J16,0)</f>
        <v>0</v>
      </c>
      <c r="J22" s="67">
        <f>IF(J19=0,0,IF(J19&lt;=20,IF(I22=0,3200,H22*I22),0))</f>
        <v>0</v>
      </c>
      <c r="K22" s="68"/>
      <c r="L22" s="2"/>
      <c r="N22" s="33">
        <v>2275</v>
      </c>
    </row>
    <row r="23" spans="2:14" ht="24.95" customHeight="1" x14ac:dyDescent="0.25">
      <c r="B23" s="2"/>
      <c r="C23" s="81" t="s">
        <v>30</v>
      </c>
      <c r="D23" s="82"/>
      <c r="E23" s="83"/>
      <c r="F23" s="83"/>
      <c r="G23" s="12" t="s">
        <v>23</v>
      </c>
      <c r="H23" s="7" t="s">
        <v>9</v>
      </c>
      <c r="I23" s="7" t="s">
        <v>8</v>
      </c>
      <c r="J23" s="65" t="s">
        <v>2</v>
      </c>
      <c r="K23" s="66"/>
      <c r="L23" s="2"/>
      <c r="M23" s="1" t="s">
        <v>27</v>
      </c>
      <c r="N23" s="33">
        <v>2600</v>
      </c>
    </row>
    <row r="24" spans="2:14" ht="19.5" customHeight="1" x14ac:dyDescent="0.25">
      <c r="B24" s="2"/>
      <c r="C24" s="81"/>
      <c r="D24" s="82"/>
      <c r="E24" s="83"/>
      <c r="F24" s="83"/>
      <c r="G24" s="10">
        <f>IF(J19&lt;=20,0,230)</f>
        <v>0</v>
      </c>
      <c r="H24" s="11">
        <f>IF(J19&lt;=20,0,J19)</f>
        <v>0</v>
      </c>
      <c r="I24" s="11">
        <f>IF(J19&lt;=20,0,J16)</f>
        <v>0</v>
      </c>
      <c r="J24" s="67">
        <f>IF(J19=0,0,IF(J19&lt;=20,0,IF(I24=0,160*H24*1,G24*H24*I24)))</f>
        <v>0</v>
      </c>
      <c r="K24" s="68"/>
      <c r="L24" s="2"/>
      <c r="M24" s="18" t="s">
        <v>38</v>
      </c>
      <c r="N24" s="33">
        <v>2700</v>
      </c>
    </row>
    <row r="25" spans="2:14" ht="24.95" customHeight="1" x14ac:dyDescent="0.25">
      <c r="B25" s="2"/>
      <c r="C25" s="46"/>
      <c r="D25" s="47"/>
      <c r="E25" s="47"/>
      <c r="F25" s="47"/>
      <c r="G25" s="48"/>
      <c r="H25" s="7" t="s">
        <v>24</v>
      </c>
      <c r="I25" s="7" t="s">
        <v>7</v>
      </c>
      <c r="J25" s="65" t="s">
        <v>2</v>
      </c>
      <c r="K25" s="66"/>
      <c r="L25" s="2"/>
      <c r="M25" s="1" t="s">
        <v>35</v>
      </c>
      <c r="N25" s="33">
        <v>3030</v>
      </c>
    </row>
    <row r="26" spans="2:14" ht="20.100000000000001" customHeight="1" x14ac:dyDescent="0.25">
      <c r="B26" s="2"/>
      <c r="C26" s="49"/>
      <c r="D26" s="50"/>
      <c r="E26" s="50"/>
      <c r="F26" s="50"/>
      <c r="G26" s="51"/>
      <c r="H26" s="10">
        <f>IF(N2=TRUE,250,0)</f>
        <v>0</v>
      </c>
      <c r="I26" s="11">
        <f>H16</f>
        <v>0</v>
      </c>
      <c r="J26" s="67">
        <f>H26*I26*N3</f>
        <v>0</v>
      </c>
      <c r="K26" s="68"/>
      <c r="L26" s="2"/>
      <c r="N26" s="33">
        <v>3050</v>
      </c>
    </row>
    <row r="27" spans="2:14" ht="24.95" customHeight="1" x14ac:dyDescent="0.25">
      <c r="B27" s="2"/>
      <c r="C27" s="59" t="s">
        <v>21</v>
      </c>
      <c r="D27" s="60"/>
      <c r="E27" s="60"/>
      <c r="F27" s="60"/>
      <c r="G27" s="60"/>
      <c r="H27" s="60"/>
      <c r="I27" s="61"/>
      <c r="J27" s="55" t="s">
        <v>2</v>
      </c>
      <c r="K27" s="56"/>
      <c r="L27" s="2"/>
      <c r="N27" s="33">
        <v>3060</v>
      </c>
    </row>
    <row r="28" spans="2:14" ht="20.100000000000001" customHeight="1" x14ac:dyDescent="0.25">
      <c r="B28" s="2"/>
      <c r="C28" s="62"/>
      <c r="D28" s="63"/>
      <c r="E28" s="63"/>
      <c r="F28" s="63"/>
      <c r="G28" s="63"/>
      <c r="H28" s="63"/>
      <c r="I28" s="64"/>
      <c r="J28" s="57">
        <f>SUM(J22,J24,J26)</f>
        <v>0</v>
      </c>
      <c r="K28" s="58"/>
      <c r="L28" s="2"/>
      <c r="N28" s="33">
        <v>3500</v>
      </c>
    </row>
    <row r="29" spans="2:14" ht="18.75" customHeight="1" x14ac:dyDescent="0.25">
      <c r="B29" s="2"/>
      <c r="C29" s="3" t="s">
        <v>10</v>
      </c>
      <c r="D29" s="3"/>
      <c r="E29" s="4"/>
      <c r="F29" s="4"/>
      <c r="G29" s="4"/>
      <c r="H29" s="4"/>
      <c r="I29" s="4"/>
      <c r="J29" s="4"/>
      <c r="K29" s="4"/>
      <c r="L29" s="2"/>
      <c r="N29" s="33">
        <v>4000</v>
      </c>
    </row>
    <row r="30" spans="2:14" ht="20.100000000000001" customHeight="1" x14ac:dyDescent="0.25">
      <c r="B30" s="2"/>
      <c r="C30" s="78" t="s">
        <v>11</v>
      </c>
      <c r="D30" s="79"/>
      <c r="E30" s="69"/>
      <c r="F30" s="69"/>
      <c r="G30" s="69"/>
      <c r="H30" s="69" t="s">
        <v>13</v>
      </c>
      <c r="I30" s="69"/>
      <c r="J30" s="69"/>
      <c r="K30" s="70"/>
      <c r="L30" s="2"/>
      <c r="N30" s="33">
        <v>4300</v>
      </c>
    </row>
    <row r="31" spans="2:14" ht="21.75" customHeight="1" x14ac:dyDescent="0.25">
      <c r="B31" s="2"/>
      <c r="C31" s="74" t="s">
        <v>14</v>
      </c>
      <c r="D31" s="75"/>
      <c r="E31" s="65"/>
      <c r="F31" s="7" t="s">
        <v>12</v>
      </c>
      <c r="G31" s="19" t="s">
        <v>41</v>
      </c>
      <c r="H31" s="65" t="s">
        <v>14</v>
      </c>
      <c r="I31" s="65"/>
      <c r="J31" s="7" t="s">
        <v>12</v>
      </c>
      <c r="K31" s="26" t="s">
        <v>41</v>
      </c>
      <c r="L31" s="2"/>
      <c r="N31" s="33">
        <v>5500</v>
      </c>
    </row>
    <row r="32" spans="2:14" ht="20.100000000000001" customHeight="1" x14ac:dyDescent="0.25">
      <c r="B32" s="2"/>
      <c r="C32" s="76">
        <f>IF(G32="Bez zálohy",0,ROUND(J28*20%,-2))</f>
        <v>0</v>
      </c>
      <c r="D32" s="77"/>
      <c r="E32" s="73"/>
      <c r="F32" s="34"/>
      <c r="G32" s="24" t="s">
        <v>35</v>
      </c>
      <c r="H32" s="73">
        <f>IF(G32="Bez zálohy",J28,J28-C32)</f>
        <v>0</v>
      </c>
      <c r="I32" s="73"/>
      <c r="J32" s="34"/>
      <c r="K32" s="27" t="s">
        <v>27</v>
      </c>
      <c r="L32" s="2"/>
      <c r="N32" s="33">
        <v>5800</v>
      </c>
    </row>
    <row r="33" spans="2:14" ht="18.75" customHeight="1" x14ac:dyDescent="0.3">
      <c r="B33" s="2"/>
      <c r="C33" s="36" t="str">
        <f>IF(D32="Bez zálohy","POZOR! Možnost bez zálohy pouze po předchozí domluvě.","")</f>
        <v/>
      </c>
      <c r="D33" s="35"/>
      <c r="E33" s="4"/>
      <c r="F33" s="4"/>
      <c r="G33" s="4"/>
      <c r="H33" s="4"/>
      <c r="I33" s="4"/>
      <c r="J33" s="37" t="str">
        <f>IF(D32="Bez zálohy","ANO","")</f>
        <v/>
      </c>
      <c r="K33" s="37" t="str">
        <f>IF(D32="Bez zálohy","NE","")</f>
        <v/>
      </c>
      <c r="L33" s="2"/>
      <c r="N33" s="33">
        <v>6000</v>
      </c>
    </row>
    <row r="34" spans="2:14" ht="18.75" customHeight="1" x14ac:dyDescent="0.3">
      <c r="B34" s="2"/>
      <c r="C34" s="31" t="str">
        <f>IF(D32="Bez zálohy","Možnost bez zálohy schválena vedením Juventusu -","")</f>
        <v/>
      </c>
      <c r="D34" s="35"/>
      <c r="E34" s="4"/>
      <c r="F34" s="4"/>
      <c r="G34" s="4"/>
      <c r="H34" s="4"/>
      <c r="I34" s="4"/>
      <c r="J34" s="4"/>
      <c r="K34" s="4"/>
      <c r="L34" s="2"/>
      <c r="N34" s="33">
        <v>6100</v>
      </c>
    </row>
    <row r="35" spans="2:14" ht="28.5" customHeight="1" x14ac:dyDescent="0.25">
      <c r="B35" s="38"/>
      <c r="C35" s="80" t="s">
        <v>51</v>
      </c>
      <c r="D35" s="80"/>
      <c r="E35" s="80"/>
      <c r="F35" s="80"/>
      <c r="G35" s="80"/>
      <c r="H35" s="80"/>
      <c r="I35" s="80"/>
      <c r="J35" s="80"/>
      <c r="K35" s="80"/>
      <c r="L35" s="2"/>
      <c r="N35" s="33">
        <v>6200</v>
      </c>
    </row>
    <row r="36" spans="2:14" ht="20.100000000000001" customHeight="1" x14ac:dyDescent="0.25">
      <c r="B36" s="2"/>
      <c r="C36" s="13" t="s">
        <v>42</v>
      </c>
      <c r="D36" s="71"/>
      <c r="E36" s="72"/>
      <c r="F36" s="69" t="s">
        <v>39</v>
      </c>
      <c r="G36" s="69"/>
      <c r="H36" s="69"/>
      <c r="I36" s="69" t="s">
        <v>40</v>
      </c>
      <c r="J36" s="69"/>
      <c r="K36" s="70"/>
      <c r="L36" s="2"/>
      <c r="N36" s="33">
        <v>6210</v>
      </c>
    </row>
    <row r="37" spans="2:14" ht="52.5" customHeight="1" x14ac:dyDescent="0.25">
      <c r="B37" s="2"/>
      <c r="C37" s="28" t="s">
        <v>25</v>
      </c>
      <c r="D37" s="22"/>
      <c r="E37" s="34"/>
      <c r="F37" s="44"/>
      <c r="G37" s="44"/>
      <c r="H37" s="44"/>
      <c r="I37" s="44"/>
      <c r="J37" s="44"/>
      <c r="K37" s="45"/>
      <c r="L37" s="2"/>
      <c r="N37" s="33">
        <v>6300</v>
      </c>
    </row>
    <row r="38" spans="2:14" ht="11.25" customHeight="1" x14ac:dyDescent="0.25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N38" s="33">
        <v>6700</v>
      </c>
    </row>
    <row r="39" spans="2:14" ht="10.5" customHeight="1" x14ac:dyDescent="0.25">
      <c r="N39" s="33">
        <v>6800</v>
      </c>
    </row>
    <row r="40" spans="2:14" ht="20.100000000000001" customHeight="1" x14ac:dyDescent="0.25">
      <c r="N40" s="33">
        <v>7910</v>
      </c>
    </row>
    <row r="41" spans="2:14" ht="20.100000000000001" customHeight="1" x14ac:dyDescent="0.25">
      <c r="N41" s="33">
        <v>7940</v>
      </c>
    </row>
    <row r="42" spans="2:14" ht="20.100000000000001" customHeight="1" x14ac:dyDescent="0.25">
      <c r="N42" s="33">
        <v>7950</v>
      </c>
    </row>
    <row r="43" spans="2:14" ht="20.100000000000001" customHeight="1" x14ac:dyDescent="0.25">
      <c r="N43" s="33">
        <v>7960</v>
      </c>
    </row>
    <row r="44" spans="2:14" ht="20.100000000000001" customHeight="1" x14ac:dyDescent="0.25">
      <c r="N44" s="33">
        <v>7970</v>
      </c>
    </row>
    <row r="45" spans="2:14" ht="20.100000000000001" customHeight="1" x14ac:dyDescent="0.25">
      <c r="N45" s="33">
        <v>7980</v>
      </c>
    </row>
    <row r="46" spans="2:14" ht="20.100000000000001" customHeight="1" x14ac:dyDescent="0.25">
      <c r="N46" s="33">
        <v>7990</v>
      </c>
    </row>
    <row r="47" spans="2:14" ht="20.100000000000001" customHeight="1" x14ac:dyDescent="0.25">
      <c r="N47" s="33">
        <v>8030</v>
      </c>
    </row>
    <row r="48" spans="2:14" ht="20.100000000000001" customHeight="1" x14ac:dyDescent="0.25">
      <c r="N48" s="33">
        <v>8040</v>
      </c>
    </row>
    <row r="49" spans="14:14" ht="20.100000000000001" customHeight="1" x14ac:dyDescent="0.25">
      <c r="N49" s="33">
        <v>8060</v>
      </c>
    </row>
    <row r="50" spans="14:14" ht="20.100000000000001" customHeight="1" x14ac:dyDescent="0.25">
      <c r="N50" s="33">
        <v>8090</v>
      </c>
    </row>
    <row r="51" spans="14:14" ht="20.100000000000001" customHeight="1" x14ac:dyDescent="0.25">
      <c r="N51" s="33">
        <v>8150</v>
      </c>
    </row>
    <row r="52" spans="14:14" ht="20.100000000000001" customHeight="1" x14ac:dyDescent="0.25">
      <c r="N52" s="33">
        <v>8190</v>
      </c>
    </row>
    <row r="53" spans="14:14" ht="20.100000000000001" customHeight="1" x14ac:dyDescent="0.25">
      <c r="N53" s="33">
        <v>8198</v>
      </c>
    </row>
    <row r="54" spans="14:14" ht="20.100000000000001" customHeight="1" x14ac:dyDescent="0.25">
      <c r="N54" s="33">
        <v>8199</v>
      </c>
    </row>
    <row r="55" spans="14:14" ht="20.100000000000001" customHeight="1" x14ac:dyDescent="0.25">
      <c r="N55" s="33">
        <v>8200</v>
      </c>
    </row>
    <row r="56" spans="14:14" ht="20.100000000000001" customHeight="1" x14ac:dyDescent="0.25">
      <c r="N56" s="33">
        <v>8215</v>
      </c>
    </row>
    <row r="57" spans="14:14" ht="20.100000000000001" customHeight="1" x14ac:dyDescent="0.25">
      <c r="N57" s="33">
        <v>8220</v>
      </c>
    </row>
    <row r="58" spans="14:14" ht="20.100000000000001" customHeight="1" x14ac:dyDescent="0.25">
      <c r="N58" s="33">
        <v>8225</v>
      </c>
    </row>
    <row r="59" spans="14:14" ht="20.100000000000001" customHeight="1" x14ac:dyDescent="0.25">
      <c r="N59" s="33">
        <v>8230</v>
      </c>
    </row>
    <row r="60" spans="14:14" ht="20.100000000000001" customHeight="1" x14ac:dyDescent="0.25">
      <c r="N60" s="33">
        <v>8240</v>
      </c>
    </row>
    <row r="61" spans="14:14" ht="20.100000000000001" customHeight="1" x14ac:dyDescent="0.25">
      <c r="N61" s="33">
        <v>8250</v>
      </c>
    </row>
    <row r="62" spans="14:14" ht="20.100000000000001" customHeight="1" x14ac:dyDescent="0.25">
      <c r="N62" s="33">
        <v>8255</v>
      </c>
    </row>
    <row r="63" spans="14:14" ht="20.100000000000001" customHeight="1" x14ac:dyDescent="0.25">
      <c r="N63" s="33">
        <v>8260</v>
      </c>
    </row>
    <row r="64" spans="14:14" ht="20.100000000000001" customHeight="1" x14ac:dyDescent="0.25">
      <c r="N64" s="33">
        <v>8265</v>
      </c>
    </row>
    <row r="65" spans="14:14" ht="20.100000000000001" customHeight="1" x14ac:dyDescent="0.25">
      <c r="N65" s="33">
        <v>8270</v>
      </c>
    </row>
    <row r="66" spans="14:14" ht="20.100000000000001" customHeight="1" x14ac:dyDescent="0.25">
      <c r="N66" s="33">
        <v>8272</v>
      </c>
    </row>
    <row r="67" spans="14:14" ht="20.100000000000001" customHeight="1" x14ac:dyDescent="0.25">
      <c r="N67" s="33">
        <v>8280</v>
      </c>
    </row>
    <row r="68" spans="14:14" ht="20.100000000000001" customHeight="1" x14ac:dyDescent="0.25">
      <c r="N68" s="33">
        <v>8283</v>
      </c>
    </row>
    <row r="69" spans="14:14" ht="20.100000000000001" customHeight="1" x14ac:dyDescent="0.25">
      <c r="N69" s="33">
        <v>8291</v>
      </c>
    </row>
    <row r="70" spans="14:14" ht="20.100000000000001" customHeight="1" x14ac:dyDescent="0.25">
      <c r="N70" s="33">
        <v>8292</v>
      </c>
    </row>
    <row r="71" spans="14:14" ht="20.100000000000001" customHeight="1" x14ac:dyDescent="0.25">
      <c r="N71" s="33">
        <v>8293</v>
      </c>
    </row>
    <row r="72" spans="14:14" ht="20.100000000000001" customHeight="1" x14ac:dyDescent="0.25">
      <c r="N72" s="33">
        <v>8294</v>
      </c>
    </row>
    <row r="73" spans="14:14" ht="20.100000000000001" customHeight="1" x14ac:dyDescent="0.25">
      <c r="N73" s="33">
        <v>8296</v>
      </c>
    </row>
  </sheetData>
  <sheetProtection algorithmName="SHA-512" hashValue="DFOZ/G1pnN5yoQBTNvaKKebc/UOiHGSRjoewu1CIur3FMcBmY4+j++RtBDby/S2KWllbXhpCEV4SwUiJe2e4mA==" saltValue="PcsLBF0/I4qsbeKNw6op0A==" spinCount="100000" sheet="1" selectLockedCells="1"/>
  <mergeCells count="57">
    <mergeCell ref="A1:O1"/>
    <mergeCell ref="C2:L2"/>
    <mergeCell ref="C3:L3"/>
    <mergeCell ref="E11:K11"/>
    <mergeCell ref="E13:F13"/>
    <mergeCell ref="H13:K13"/>
    <mergeCell ref="E8:K8"/>
    <mergeCell ref="E9:K9"/>
    <mergeCell ref="E10:F10"/>
    <mergeCell ref="H10:I10"/>
    <mergeCell ref="C5:L5"/>
    <mergeCell ref="C6:L6"/>
    <mergeCell ref="B4:L4"/>
    <mergeCell ref="C12:D12"/>
    <mergeCell ref="E12:K12"/>
    <mergeCell ref="C23:F24"/>
    <mergeCell ref="C14:K14"/>
    <mergeCell ref="C15:E15"/>
    <mergeCell ref="F15:G15"/>
    <mergeCell ref="H15:I15"/>
    <mergeCell ref="J15:K15"/>
    <mergeCell ref="C16:E16"/>
    <mergeCell ref="F16:G16"/>
    <mergeCell ref="H16:I16"/>
    <mergeCell ref="J16:K16"/>
    <mergeCell ref="C17:E17"/>
    <mergeCell ref="F17:G17"/>
    <mergeCell ref="C18:E18"/>
    <mergeCell ref="F18:G18"/>
    <mergeCell ref="H17:K17"/>
    <mergeCell ref="J18:K18"/>
    <mergeCell ref="D36:E36"/>
    <mergeCell ref="H32:I32"/>
    <mergeCell ref="C31:E31"/>
    <mergeCell ref="C32:E32"/>
    <mergeCell ref="C30:G30"/>
    <mergeCell ref="F36:H36"/>
    <mergeCell ref="I36:K36"/>
    <mergeCell ref="H31:I31"/>
    <mergeCell ref="H30:K30"/>
    <mergeCell ref="C35:K35"/>
    <mergeCell ref="C19:G19"/>
    <mergeCell ref="F20:K20"/>
    <mergeCell ref="J19:K19"/>
    <mergeCell ref="F37:H37"/>
    <mergeCell ref="I37:K37"/>
    <mergeCell ref="C25:G26"/>
    <mergeCell ref="C21:G22"/>
    <mergeCell ref="J27:K27"/>
    <mergeCell ref="J28:K28"/>
    <mergeCell ref="C27:I28"/>
    <mergeCell ref="J25:K25"/>
    <mergeCell ref="J26:K26"/>
    <mergeCell ref="J21:K21"/>
    <mergeCell ref="J22:K22"/>
    <mergeCell ref="J23:K23"/>
    <mergeCell ref="J24:K24"/>
  </mergeCells>
  <conditionalFormatting sqref="J34:K34">
    <cfRule type="expression" dxfId="0" priority="1">
      <formula>$C$34&lt;&gt;""</formula>
    </cfRule>
  </conditionalFormatting>
  <dataValidations count="8">
    <dataValidation type="whole" errorStyle="warning" allowBlank="1" showErrorMessage="1" errorTitle="Počet ubytovaných" error="Překročena kapacita ubytovaných!" sqref="J19:K19" xr:uid="{3784DE95-7DC8-43E0-BD80-D5AC024CAE6C}">
      <formula1>1</formula1>
      <formula2>60</formula2>
    </dataValidation>
    <dataValidation type="date" allowBlank="1" showErrorMessage="1" errorTitle="Vložte správný datum!" error="Zadaný údaj není platný datum!" sqref="C16:G16" xr:uid="{2C01DBD6-D23E-421C-9E00-C406AFD541CE}">
      <formula1>1</formula1>
      <formula2>109575</formula2>
    </dataValidation>
    <dataValidation type="date" allowBlank="1" showErrorMessage="1" errorTitle="Neplatný datum!" error="Zadejte platný datum!" sqref="F32 J32" xr:uid="{5874741E-1D6E-4988-AD09-728D41FC263A}">
      <formula1>1</formula1>
      <formula2>109575</formula2>
    </dataValidation>
    <dataValidation type="date" allowBlank="1" showInputMessage="1" showErrorMessage="1" errorTitle="Neplatný datum!" error="Zadejte platný datum!" sqref="E37" xr:uid="{D1310A99-1444-47C3-8B58-50916BE2CF86}">
      <formula1>1</formula1>
      <formula2>109575</formula2>
    </dataValidation>
    <dataValidation type="whole" allowBlank="1" showErrorMessage="1" errorTitle="Neplatnná hodnota!" error="Údaj může být pouze celé číslo!" sqref="H19:I19" xr:uid="{B683BC82-13EC-411C-8D00-2C396B4112C1}">
      <formula1>0</formula1>
      <formula2>100</formula2>
    </dataValidation>
    <dataValidation type="list" allowBlank="1" showErrorMessage="1" errorTitle="Chyba" error="Vyberte jednu z nabízených možností." sqref="G32" xr:uid="{00000000-0002-0000-0000-000000000000}">
      <formula1>$M$25</formula1>
    </dataValidation>
    <dataValidation type="list" allowBlank="1" showErrorMessage="1" errorTitle="Chyba" error="Vyberte jednu z nabízených možností." sqref="K32" xr:uid="{85FFB0D1-6CDD-4614-B8C7-EB84F1782E35}">
      <formula1>$M$23:$M$24</formula1>
    </dataValidation>
    <dataValidation type="list" allowBlank="1" showInputMessage="1" showErrorMessage="1" sqref="K10" xr:uid="{00000000-0002-0000-0000-000002000000}">
      <formula1>$N$5:$N$73</formula1>
    </dataValidation>
  </dataValidations>
  <pageMargins left="0.59055118110236227" right="0.59055118110236227" top="0.78740157480314965" bottom="0.39370078740157483" header="0" footer="0"/>
  <pageSetup paperSize="9" scale="98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altText="Zaškrtněte v případě, že budete využívat kuchyni.">
                <anchor>
                  <from>
                    <xdr:col>1</xdr:col>
                    <xdr:colOff>133350</xdr:colOff>
                    <xdr:row>24</xdr:row>
                    <xdr:rowOff>133350</xdr:rowOff>
                  </from>
                  <to>
                    <xdr:col>4</xdr:col>
                    <xdr:colOff>638175</xdr:colOff>
                    <xdr:row>25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E22E398D-BCEE-4377-B7A5-5CD80F95FD0C}">
            <x14:iconSet iconSet="3Symbols2" custom="1">
              <x14:cfvo type="percent">
                <xm:f>0</xm:f>
              </x14:cfvo>
              <x14:cfvo type="num">
                <xm:f>1</xm:f>
              </x14:cfvo>
              <x14:cfvo type="num">
                <xm:f>54</xm:f>
              </x14:cfvo>
              <x14:cfIcon iconSet="3Symbols" iconId="0"/>
              <x14:cfIcon iconSet="3Symbols2" iconId="2"/>
              <x14:cfIcon iconSet="3Symbols" iconId="0"/>
            </x14:iconSet>
          </x14:cfRule>
          <xm:sqref>J19:K19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Objednávka</vt:lpstr>
      <vt:lpstr>Objednávka!Oblast_tisku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Patrik Siegelstein (SVČ Klíč FM)</dc:creator>
  <cp:lastModifiedBy>Jiří Koch</cp:lastModifiedBy>
  <cp:lastPrinted>2025-03-18T07:37:43Z</cp:lastPrinted>
  <dcterms:created xsi:type="dcterms:W3CDTF">2018-05-21T12:20:29Z</dcterms:created>
  <dcterms:modified xsi:type="dcterms:W3CDTF">2025-12-11T12:40:56Z</dcterms:modified>
</cp:coreProperties>
</file>